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a\OneDrive\Documents\Golf\2020-2021\"/>
    </mc:Choice>
  </mc:AlternateContent>
  <xr:revisionPtr revIDLastSave="0" documentId="8_{BB4F8FC0-B9F0-4D2E-83AF-FF248C42C8F6}" xr6:coauthVersionLast="44" xr6:coauthVersionMax="44" xr10:uidLastSave="{00000000-0000-0000-0000-000000000000}"/>
  <bookViews>
    <workbookView xWindow="-110" yWindow="-110" windowWidth="19420" windowHeight="10420" tabRatio="303" xr2:uid="{FB4636B8-845E-43C1-B088-9933E520DB17}"/>
  </bookViews>
  <sheets>
    <sheet name="Carte score" sheetId="1" r:id="rId1"/>
  </sheets>
  <definedNames>
    <definedName name="_xlnm.Print_Area" localSheetId="0">'Carte score'!$B$1:$M$39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T10" i="1"/>
  <c r="T11" i="1"/>
  <c r="T9" i="1"/>
  <c r="L5" i="1"/>
  <c r="C33" i="1"/>
  <c r="C35" i="1"/>
  <c r="D33" i="1"/>
  <c r="D35" i="1"/>
  <c r="E33" i="1"/>
  <c r="E35" i="1"/>
  <c r="F33" i="1"/>
  <c r="F35" i="1"/>
  <c r="G33" i="1"/>
  <c r="G35" i="1"/>
  <c r="H33" i="1"/>
  <c r="H35" i="1"/>
  <c r="I33" i="1"/>
  <c r="I35" i="1"/>
  <c r="J33" i="1"/>
  <c r="J35" i="1"/>
  <c r="K33" i="1"/>
  <c r="K35" i="1"/>
  <c r="L35" i="1"/>
  <c r="C22" i="1"/>
  <c r="C24" i="1"/>
  <c r="D22" i="1"/>
  <c r="D24" i="1"/>
  <c r="E22" i="1"/>
  <c r="E24" i="1"/>
  <c r="F22" i="1"/>
  <c r="F24" i="1"/>
  <c r="G22" i="1"/>
  <c r="G24" i="1"/>
  <c r="H22" i="1"/>
  <c r="H24" i="1"/>
  <c r="I22" i="1"/>
  <c r="I24" i="1"/>
  <c r="J22" i="1"/>
  <c r="J24" i="1"/>
  <c r="K22" i="1"/>
  <c r="K24" i="1"/>
  <c r="L24" i="1"/>
  <c r="M35" i="1"/>
  <c r="AA12" i="1"/>
  <c r="T12" i="1"/>
  <c r="M37" i="1"/>
  <c r="J39" i="1"/>
  <c r="L34" i="1"/>
  <c r="L23" i="1"/>
  <c r="M34" i="1"/>
  <c r="L33" i="1"/>
  <c r="L22" i="1"/>
  <c r="M33" i="1"/>
  <c r="L31" i="1"/>
  <c r="L20" i="1"/>
  <c r="M31" i="1"/>
  <c r="L30" i="1"/>
  <c r="L19" i="1"/>
  <c r="M30" i="1"/>
  <c r="L29" i="1"/>
  <c r="L18" i="1"/>
  <c r="M29" i="1"/>
  <c r="L28" i="1"/>
  <c r="L17" i="1"/>
  <c r="M28" i="1"/>
  <c r="L27" i="1"/>
  <c r="L16" i="1"/>
  <c r="M27" i="1"/>
  <c r="AA14" i="1"/>
  <c r="AA13" i="1"/>
  <c r="AA11" i="1"/>
  <c r="AA10" i="1"/>
  <c r="K10" i="1"/>
  <c r="J10" i="1"/>
  <c r="I10" i="1"/>
  <c r="H10" i="1"/>
  <c r="F10" i="1"/>
  <c r="E10" i="1"/>
  <c r="D10" i="1"/>
  <c r="C10" i="1"/>
  <c r="AA9" i="1"/>
  <c r="AA8" i="1"/>
  <c r="AA7" i="1"/>
</calcChain>
</file>

<file path=xl/sharedStrings.xml><?xml version="1.0" encoding="utf-8"?>
<sst xmlns="http://schemas.openxmlformats.org/spreadsheetml/2006/main" count="79" uniqueCount="47">
  <si>
    <t xml:space="preserve">  </t>
  </si>
  <si>
    <t>Blancs</t>
  </si>
  <si>
    <t xml:space="preserve"> </t>
  </si>
  <si>
    <t>Jaunes</t>
  </si>
  <si>
    <t>H</t>
  </si>
  <si>
    <t xml:space="preserve">Joueur : </t>
  </si>
  <si>
    <t xml:space="preserve">Couleur des départs joués : </t>
  </si>
  <si>
    <t>Bleues</t>
  </si>
  <si>
    <t>F</t>
  </si>
  <si>
    <t xml:space="preserve">Index : </t>
  </si>
  <si>
    <t xml:space="preserve">Coups reçus : </t>
  </si>
  <si>
    <t>Rouges</t>
  </si>
  <si>
    <t>Par</t>
  </si>
  <si>
    <t>Slope</t>
  </si>
  <si>
    <t>SSS</t>
  </si>
  <si>
    <t>PCC</t>
  </si>
  <si>
    <t>Fblancs</t>
  </si>
  <si>
    <t>F1</t>
  </si>
  <si>
    <t>Hommes</t>
  </si>
  <si>
    <t>Femmes</t>
  </si>
  <si>
    <t>Fjaunes</t>
  </si>
  <si>
    <t>F2</t>
  </si>
  <si>
    <t>Fbleues</t>
  </si>
  <si>
    <t>F3</t>
  </si>
  <si>
    <t>FRouges</t>
  </si>
  <si>
    <t>F4</t>
  </si>
  <si>
    <t>Hblancs</t>
  </si>
  <si>
    <t>H1</t>
  </si>
  <si>
    <t>Hjaunes</t>
  </si>
  <si>
    <t>H2</t>
  </si>
  <si>
    <t>Hbleues</t>
  </si>
  <si>
    <t>H3</t>
  </si>
  <si>
    <t>Hrouges</t>
  </si>
  <si>
    <t>H4</t>
  </si>
  <si>
    <t>Trou</t>
  </si>
  <si>
    <t>Aller</t>
  </si>
  <si>
    <t>hcp</t>
  </si>
  <si>
    <t>Coups reçus</t>
  </si>
  <si>
    <t>Score Brut</t>
  </si>
  <si>
    <t>SBA</t>
  </si>
  <si>
    <t>Retour</t>
  </si>
  <si>
    <t>Total</t>
  </si>
  <si>
    <t>Score différentiel : (Slope/113) x (SBA-SSS-PCC)</t>
  </si>
  <si>
    <t xml:space="preserve">Score différentiel : </t>
  </si>
  <si>
    <t>Ajustement pour score exceptionnel : si (score diff - index) &lt; -7</t>
  </si>
  <si>
    <t xml:space="preserve">Date : </t>
  </si>
  <si>
    <t xml:space="preserve">Parcours Blue Green de Guerville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</si>
</sst>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/mm/yy;@"/>
    <numFmt numFmtId="165" formatCode="_-* #,##0.0_-;\-* #,##0.0_-;_-* &quot;-&quot;??_-;_-@_-"/>
    <numFmt numFmtId="166" formatCode="#,##0.0_ ;\-#,##0.0\ "/>
    <numFmt numFmtId="167" formatCode="#,##0_ ;\-#,##0\ "/>
    <numFmt numFmtId="168" formatCode="_-* #,##0_-;\-* #,##0_-;_-* &quot;-&quot;??_-;_-@_-"/>
    <numFmt numFmtId="169" formatCode="_-* #,##0.0\ _€_-;\-* #,##0.0\ _€_-;_-* &quot;-&quot;?\ _€_-;_-@_-"/>
  </numFmts>
  <fonts count="20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14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right"/>
    </xf>
    <xf numFmtId="165" fontId="2" fillId="2" borderId="0" xfId="1" applyNumberFormat="1" applyFont="1" applyFill="1" applyAlignment="1" applyProtection="1">
      <alignment horizontal="center"/>
      <protection locked="0"/>
    </xf>
    <xf numFmtId="165" fontId="2" fillId="2" borderId="0" xfId="1" applyNumberFormat="1" applyFont="1" applyFill="1" applyProtection="1">
      <protection locked="0"/>
    </xf>
    <xf numFmtId="0" fontId="6" fillId="4" borderId="2" xfId="0" applyFont="1" applyFill="1" applyBorder="1" applyAlignment="1">
      <alignment horizontal="center"/>
    </xf>
    <xf numFmtId="166" fontId="2" fillId="2" borderId="0" xfId="1" applyNumberFormat="1" applyFont="1" applyFill="1" applyAlignment="1" applyProtection="1">
      <alignment horizontal="center"/>
      <protection locked="0"/>
    </xf>
    <xf numFmtId="167" fontId="4" fillId="0" borderId="0" xfId="0" applyNumberFormat="1" applyFont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inden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2" xfId="0" applyBorder="1" applyAlignment="1">
      <alignment horizontal="left" inden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" xfId="0" applyBorder="1"/>
    <xf numFmtId="0" fontId="0" fillId="0" borderId="16" xfId="0" applyBorder="1" applyAlignment="1">
      <alignment horizontal="left" indent="3"/>
    </xf>
    <xf numFmtId="167" fontId="8" fillId="6" borderId="16" xfId="0" applyNumberFormat="1" applyFont="1" applyFill="1" applyBorder="1" applyAlignment="1">
      <alignment horizontal="center"/>
    </xf>
    <xf numFmtId="167" fontId="8" fillId="6" borderId="0" xfId="0" applyNumberFormat="1" applyFont="1" applyFill="1" applyAlignment="1">
      <alignment horizontal="center"/>
    </xf>
    <xf numFmtId="167" fontId="8" fillId="6" borderId="17" xfId="0" applyNumberFormat="1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left" indent="3"/>
    </xf>
    <xf numFmtId="0" fontId="9" fillId="2" borderId="18" xfId="0" quotePrefix="1" applyFont="1" applyFill="1" applyBorder="1" applyAlignment="1">
      <alignment horizontal="center"/>
    </xf>
    <xf numFmtId="0" fontId="9" fillId="2" borderId="19" xfId="0" quotePrefix="1" applyFont="1" applyFill="1" applyBorder="1" applyAlignment="1">
      <alignment horizontal="center"/>
    </xf>
    <xf numFmtId="0" fontId="9" fillId="2" borderId="20" xfId="0" quotePrefix="1" applyFont="1" applyFill="1" applyBorder="1" applyAlignment="1">
      <alignment horizontal="center"/>
    </xf>
    <xf numFmtId="0" fontId="10" fillId="0" borderId="0" xfId="0" applyFont="1"/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7" fontId="4" fillId="0" borderId="25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1" applyNumberFormat="1" applyFont="1" applyAlignment="1">
      <alignment horizontal="left" indent="1"/>
    </xf>
    <xf numFmtId="167" fontId="5" fillId="0" borderId="16" xfId="1" applyNumberFormat="1" applyFont="1" applyBorder="1" applyAlignment="1">
      <alignment horizontal="left" indent="1"/>
    </xf>
    <xf numFmtId="0" fontId="5" fillId="3" borderId="0" xfId="0" applyFont="1" applyFill="1" applyAlignment="1">
      <alignment horizontal="center"/>
    </xf>
    <xf numFmtId="167" fontId="5" fillId="3" borderId="0" xfId="1" applyNumberFormat="1" applyFont="1" applyFill="1" applyAlignment="1">
      <alignment horizontal="left" indent="1"/>
    </xf>
    <xf numFmtId="167" fontId="5" fillId="3" borderId="16" xfId="1" applyNumberFormat="1" applyFont="1" applyFill="1" applyBorder="1" applyAlignment="1">
      <alignment horizontal="left" indent="1"/>
    </xf>
    <xf numFmtId="0" fontId="6" fillId="4" borderId="0" xfId="0" applyFont="1" applyFill="1" applyAlignment="1">
      <alignment horizontal="center"/>
    </xf>
    <xf numFmtId="167" fontId="6" fillId="4" borderId="0" xfId="1" applyNumberFormat="1" applyFont="1" applyFill="1" applyAlignment="1">
      <alignment horizontal="left" indent="1"/>
    </xf>
    <xf numFmtId="167" fontId="6" fillId="4" borderId="16" xfId="1" applyNumberFormat="1" applyFont="1" applyFill="1" applyBorder="1" applyAlignment="1">
      <alignment horizontal="left" indent="1"/>
    </xf>
    <xf numFmtId="0" fontId="11" fillId="0" borderId="0" xfId="0" applyFont="1" applyAlignment="1">
      <alignment vertical="center"/>
    </xf>
    <xf numFmtId="0" fontId="6" fillId="5" borderId="0" xfId="0" applyFont="1" applyFill="1" applyAlignment="1">
      <alignment horizontal="center"/>
    </xf>
    <xf numFmtId="167" fontId="6" fillId="5" borderId="0" xfId="1" applyNumberFormat="1" applyFont="1" applyFill="1" applyAlignment="1">
      <alignment horizontal="left" indent="1"/>
    </xf>
    <xf numFmtId="167" fontId="6" fillId="5" borderId="16" xfId="1" applyNumberFormat="1" applyFont="1" applyFill="1" applyBorder="1" applyAlignment="1">
      <alignment horizontal="left" indent="1"/>
    </xf>
    <xf numFmtId="0" fontId="12" fillId="0" borderId="2" xfId="0" applyFont="1" applyBorder="1" applyAlignment="1">
      <alignment horizontal="left" vertical="center" indent="1"/>
    </xf>
    <xf numFmtId="167" fontId="12" fillId="0" borderId="2" xfId="1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167" fontId="14" fillId="0" borderId="0" xfId="1" applyNumberFormat="1" applyFont="1" applyAlignment="1">
      <alignment horizontal="center"/>
    </xf>
    <xf numFmtId="167" fontId="14" fillId="0" borderId="16" xfId="0" applyNumberFormat="1" applyFont="1" applyBorder="1" applyAlignment="1">
      <alignment horizontal="center"/>
    </xf>
    <xf numFmtId="0" fontId="10" fillId="0" borderId="19" xfId="0" applyFont="1" applyBorder="1" applyAlignment="1">
      <alignment horizontal="left" indent="1"/>
    </xf>
    <xf numFmtId="168" fontId="10" fillId="0" borderId="19" xfId="1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left" vertical="center" indent="1"/>
    </xf>
    <xf numFmtId="168" fontId="15" fillId="0" borderId="26" xfId="1" applyNumberFormat="1" applyFont="1" applyBorder="1" applyAlignment="1" applyProtection="1">
      <alignment horizontal="center" vertical="center"/>
      <protection locked="0"/>
    </xf>
    <xf numFmtId="167" fontId="15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left" indent="1"/>
    </xf>
    <xf numFmtId="167" fontId="17" fillId="0" borderId="2" xfId="0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16" xfId="0" applyNumberFormat="1" applyFont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/>
    </xf>
    <xf numFmtId="167" fontId="5" fillId="0" borderId="12" xfId="1" applyNumberFormat="1" applyFont="1" applyBorder="1" applyAlignment="1">
      <alignment horizontal="left" indent="1"/>
    </xf>
    <xf numFmtId="167" fontId="5" fillId="3" borderId="12" xfId="1" applyNumberFormat="1" applyFont="1" applyFill="1" applyBorder="1" applyAlignment="1">
      <alignment horizontal="left" indent="1"/>
    </xf>
    <xf numFmtId="167" fontId="6" fillId="4" borderId="12" xfId="1" applyNumberFormat="1" applyFont="1" applyFill="1" applyBorder="1" applyAlignment="1">
      <alignment horizontal="left" indent="1"/>
    </xf>
    <xf numFmtId="167" fontId="6" fillId="5" borderId="12" xfId="1" applyNumberFormat="1" applyFont="1" applyFill="1" applyBorder="1" applyAlignment="1">
      <alignment horizontal="left" indent="1"/>
    </xf>
    <xf numFmtId="167" fontId="12" fillId="0" borderId="29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7" fontId="15" fillId="0" borderId="31" xfId="0" applyNumberFormat="1" applyFont="1" applyBorder="1" applyAlignment="1">
      <alignment horizontal="center" vertical="center"/>
    </xf>
    <xf numFmtId="167" fontId="17" fillId="0" borderId="2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32" xfId="0" applyBorder="1"/>
    <xf numFmtId="0" fontId="0" fillId="0" borderId="33" xfId="0" applyBorder="1"/>
    <xf numFmtId="0" fontId="18" fillId="0" borderId="33" xfId="0" applyFont="1" applyBorder="1" applyAlignment="1">
      <alignment horizontal="right"/>
    </xf>
    <xf numFmtId="166" fontId="4" fillId="0" borderId="34" xfId="1" applyNumberFormat="1" applyFont="1" applyBorder="1" applyAlignment="1">
      <alignment horizontal="center"/>
    </xf>
    <xf numFmtId="169" fontId="5" fillId="0" borderId="0" xfId="0" applyNumberFormat="1" applyFont="1"/>
    <xf numFmtId="164" fontId="19" fillId="2" borderId="0" xfId="1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 indent="1"/>
    </xf>
  </cellXfs>
  <cellStyles count="2">
    <cellStyle name="Milliers" xfId="1" builtinId="3"/>
    <cellStyle name="Normal" xfId="0" builtinId="0"/>
  </cellStyles>
  <dxfs count="8">
    <dxf>
      <font>
        <b val="0"/>
        <i val="0"/>
      </font>
      <fill>
        <patternFill>
          <bgColor rgb="FFCCFFCC"/>
        </patternFill>
      </fill>
    </dxf>
    <dxf>
      <font>
        <b/>
        <i val="0"/>
        <color rgb="FF00206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rgb="FFFF0066"/>
        </patternFill>
      </fill>
    </dxf>
    <dxf>
      <font>
        <b/>
        <i val="0"/>
        <color rgb="FFFF0000"/>
      </font>
      <fill>
        <patternFill>
          <fgColor theme="0"/>
          <bgColor rgb="FFFFFFCC"/>
        </patternFill>
      </fill>
    </dxf>
    <dxf>
      <font>
        <b val="0"/>
        <i val="0"/>
      </font>
      <fill>
        <patternFill>
          <bgColor rgb="FFCCFFCC"/>
        </patternFill>
      </fill>
    </dxf>
    <dxf>
      <font>
        <b/>
        <i val="0"/>
        <color rgb="FF002060"/>
      </font>
      <fill>
        <patternFill>
          <bgColor rgb="FFFFCCFF"/>
        </patternFill>
      </fill>
    </dxf>
    <dxf>
      <font>
        <b/>
        <i val="0"/>
        <color rgb="FF002060"/>
      </font>
      <fill>
        <patternFill>
          <bgColor rgb="FFFF0066"/>
        </patternFill>
      </fill>
    </dxf>
    <dxf>
      <font>
        <b/>
        <i val="0"/>
        <color rgb="FFFF0000"/>
      </font>
      <fill>
        <patternFill>
          <fgColor theme="0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EDFA-CB5E-4CE2-ACC4-839A28AAEDB3}">
  <sheetPr>
    <pageSetUpPr fitToPage="1"/>
  </sheetPr>
  <dimension ref="B1:AA39"/>
  <sheetViews>
    <sheetView tabSelected="1" workbookViewId="0">
      <selection activeCell="N9" sqref="N9"/>
    </sheetView>
  </sheetViews>
  <sheetFormatPr baseColWidth="10" defaultRowHeight="13" x14ac:dyDescent="0.3"/>
  <cols>
    <col min="2" max="2" width="13.296875" customWidth="1"/>
    <col min="3" max="11" width="7" customWidth="1"/>
    <col min="12" max="12" width="11.09765625" customWidth="1"/>
    <col min="13" max="13" width="10.296875" customWidth="1"/>
    <col min="14" max="18" width="6.69921875" customWidth="1"/>
    <col min="19" max="21" width="6.69921875" hidden="1" customWidth="1"/>
    <col min="22" max="22" width="11" hidden="1" customWidth="1"/>
    <col min="23" max="23" width="6.69921875" hidden="1" customWidth="1"/>
    <col min="24" max="27" width="10.796875" hidden="1" customWidth="1"/>
  </cols>
  <sheetData>
    <row r="1" spans="2:27" x14ac:dyDescent="0.3">
      <c r="V1" t="s">
        <v>0</v>
      </c>
    </row>
    <row r="2" spans="2:27" ht="19" thickBot="1" x14ac:dyDescent="0.5">
      <c r="B2" s="100" t="s">
        <v>46</v>
      </c>
      <c r="C2" s="1"/>
      <c r="E2" s="3"/>
      <c r="F2" s="4"/>
      <c r="G2" s="3"/>
      <c r="H2" s="4"/>
      <c r="I2" s="4"/>
      <c r="J2" s="4"/>
      <c r="K2" s="9" t="s">
        <v>45</v>
      </c>
      <c r="L2" s="99">
        <v>44120</v>
      </c>
      <c r="V2" s="5" t="s">
        <v>1</v>
      </c>
      <c r="W2" s="6" t="s">
        <v>2</v>
      </c>
    </row>
    <row r="3" spans="2:27" ht="19" thickBot="1" x14ac:dyDescent="0.5">
      <c r="D3" s="2"/>
      <c r="E3" s="3"/>
      <c r="F3" s="4"/>
      <c r="G3" s="3"/>
      <c r="H3" s="4"/>
      <c r="I3" s="4"/>
      <c r="J3" s="4"/>
      <c r="K3" s="4"/>
      <c r="L3" s="4"/>
      <c r="V3" s="7" t="s">
        <v>3</v>
      </c>
      <c r="W3" s="6" t="s">
        <v>4</v>
      </c>
      <c r="Y3" s="8" t="str">
        <f>CONCATENATE(C4,L4)</f>
        <v xml:space="preserve">  </v>
      </c>
    </row>
    <row r="4" spans="2:27" ht="18.5" x14ac:dyDescent="0.45">
      <c r="B4" s="9" t="s">
        <v>5</v>
      </c>
      <c r="C4" s="10"/>
      <c r="D4" s="2"/>
      <c r="E4" s="3"/>
      <c r="F4" s="4"/>
      <c r="G4" s="3"/>
      <c r="H4" s="4"/>
      <c r="I4" s="4"/>
      <c r="J4" s="4"/>
      <c r="K4" s="9" t="s">
        <v>6</v>
      </c>
      <c r="L4" s="11" t="s">
        <v>0</v>
      </c>
      <c r="V4" s="12" t="s">
        <v>7</v>
      </c>
      <c r="W4" s="6" t="s">
        <v>8</v>
      </c>
    </row>
    <row r="5" spans="2:27" ht="19" thickBot="1" x14ac:dyDescent="0.5">
      <c r="B5" s="9" t="s">
        <v>9</v>
      </c>
      <c r="C5" s="13"/>
      <c r="D5" s="1"/>
      <c r="E5" s="1"/>
      <c r="F5" s="1"/>
      <c r="G5" s="1"/>
      <c r="K5" s="9" t="s">
        <v>10</v>
      </c>
      <c r="L5" s="14">
        <f>IFERROR(ROUND($C$5*($T$10/113)+($T$11-$T$9),0),0)</f>
        <v>0</v>
      </c>
      <c r="V5" s="15" t="s">
        <v>11</v>
      </c>
      <c r="W5" s="6"/>
    </row>
    <row r="6" spans="2:27" ht="13.5" thickBot="1" x14ac:dyDescent="0.35">
      <c r="W6" s="16"/>
      <c r="X6" s="17" t="s">
        <v>12</v>
      </c>
      <c r="Y6" s="17" t="s">
        <v>13</v>
      </c>
      <c r="Z6" s="17" t="s">
        <v>14</v>
      </c>
      <c r="AA6" s="18" t="s">
        <v>15</v>
      </c>
    </row>
    <row r="7" spans="2:27" x14ac:dyDescent="0.3">
      <c r="V7" s="19" t="s">
        <v>16</v>
      </c>
      <c r="W7" s="20" t="s">
        <v>17</v>
      </c>
      <c r="X7" s="21">
        <v>72</v>
      </c>
      <c r="Y7" s="21">
        <v>135</v>
      </c>
      <c r="Z7" s="21">
        <v>76.2</v>
      </c>
      <c r="AA7" s="22">
        <f>+H13</f>
        <v>0</v>
      </c>
    </row>
    <row r="8" spans="2:27" x14ac:dyDescent="0.3">
      <c r="C8" s="23" t="s">
        <v>18</v>
      </c>
      <c r="D8" s="24"/>
      <c r="E8" s="24"/>
      <c r="F8" s="25"/>
      <c r="H8" s="23" t="s">
        <v>19</v>
      </c>
      <c r="I8" s="24"/>
      <c r="J8" s="24"/>
      <c r="K8" s="25"/>
      <c r="V8" s="26" t="s">
        <v>20</v>
      </c>
      <c r="W8" s="27" t="s">
        <v>21</v>
      </c>
      <c r="X8" s="28">
        <v>72</v>
      </c>
      <c r="Y8" s="28">
        <v>129</v>
      </c>
      <c r="Z8" s="28">
        <v>73.8</v>
      </c>
      <c r="AA8" s="29">
        <f>I13</f>
        <v>0</v>
      </c>
    </row>
    <row r="9" spans="2:27" x14ac:dyDescent="0.3">
      <c r="B9" s="30"/>
      <c r="C9" s="5" t="s">
        <v>1</v>
      </c>
      <c r="D9" s="7" t="s">
        <v>3</v>
      </c>
      <c r="E9" s="12" t="s">
        <v>7</v>
      </c>
      <c r="F9" s="15" t="s">
        <v>11</v>
      </c>
      <c r="H9" s="5" t="s">
        <v>1</v>
      </c>
      <c r="I9" s="7" t="s">
        <v>3</v>
      </c>
      <c r="J9" s="12" t="s">
        <v>7</v>
      </c>
      <c r="K9" s="15" t="s">
        <v>11</v>
      </c>
      <c r="S9" t="s">
        <v>12</v>
      </c>
      <c r="T9">
        <f>IFERROR(VLOOKUP($Y$3,$V$7:$AA$14,3),0)</f>
        <v>0</v>
      </c>
      <c r="V9" s="26" t="s">
        <v>22</v>
      </c>
      <c r="W9" s="27" t="s">
        <v>23</v>
      </c>
      <c r="X9" s="28">
        <v>72</v>
      </c>
      <c r="Y9" s="28">
        <v>124</v>
      </c>
      <c r="Z9" s="28">
        <v>71.5</v>
      </c>
      <c r="AA9" s="29">
        <f>J13</f>
        <v>0</v>
      </c>
    </row>
    <row r="10" spans="2:27" x14ac:dyDescent="0.3">
      <c r="B10" s="31" t="s">
        <v>12</v>
      </c>
      <c r="C10" s="32">
        <f>+$M$31</f>
        <v>72</v>
      </c>
      <c r="D10" s="33">
        <f>+$M$31</f>
        <v>72</v>
      </c>
      <c r="E10" s="33">
        <f>+$M$31</f>
        <v>72</v>
      </c>
      <c r="F10" s="34">
        <f>+$M$31</f>
        <v>72</v>
      </c>
      <c r="H10" s="32">
        <f>+$M$31</f>
        <v>72</v>
      </c>
      <c r="I10" s="33">
        <f>+$M$31</f>
        <v>72</v>
      </c>
      <c r="J10" s="33">
        <f>+$M$31</f>
        <v>72</v>
      </c>
      <c r="K10" s="34">
        <f>+$M$31</f>
        <v>72</v>
      </c>
      <c r="S10" t="s">
        <v>13</v>
      </c>
      <c r="T10">
        <f>IFERROR(VLOOKUP($Y$3,$V$7:$AA$14,4),0)</f>
        <v>0</v>
      </c>
      <c r="V10" s="26" t="s">
        <v>24</v>
      </c>
      <c r="W10" s="27" t="s">
        <v>25</v>
      </c>
      <c r="X10" s="28">
        <v>72</v>
      </c>
      <c r="Y10" s="28">
        <v>118</v>
      </c>
      <c r="Z10" s="28">
        <v>68.7</v>
      </c>
      <c r="AA10" s="29">
        <f>K13</f>
        <v>0</v>
      </c>
    </row>
    <row r="11" spans="2:27" x14ac:dyDescent="0.3">
      <c r="B11" s="31" t="s">
        <v>13</v>
      </c>
      <c r="C11" s="35">
        <v>120</v>
      </c>
      <c r="D11" s="36">
        <v>115</v>
      </c>
      <c r="E11" s="36">
        <v>111</v>
      </c>
      <c r="F11" s="37">
        <v>107</v>
      </c>
      <c r="H11" s="35">
        <v>135</v>
      </c>
      <c r="I11" s="36">
        <v>129</v>
      </c>
      <c r="J11" s="36">
        <v>124</v>
      </c>
      <c r="K11" s="37">
        <v>118</v>
      </c>
      <c r="S11" t="s">
        <v>14</v>
      </c>
      <c r="T11">
        <f>IFERROR(VLOOKUP($Y$3,$V$7:$AA$14,5),0)</f>
        <v>0</v>
      </c>
      <c r="V11" s="26" t="s">
        <v>26</v>
      </c>
      <c r="W11" s="27" t="s">
        <v>27</v>
      </c>
      <c r="X11" s="28">
        <v>72</v>
      </c>
      <c r="Y11" s="28">
        <v>120</v>
      </c>
      <c r="Z11" s="28">
        <v>70.3</v>
      </c>
      <c r="AA11" s="29">
        <f>C$13</f>
        <v>0</v>
      </c>
    </row>
    <row r="12" spans="2:27" x14ac:dyDescent="0.3">
      <c r="B12" s="31" t="s">
        <v>14</v>
      </c>
      <c r="C12" s="35">
        <v>70.3</v>
      </c>
      <c r="D12" s="36">
        <v>68.3</v>
      </c>
      <c r="E12" s="36">
        <v>66.400000000000006</v>
      </c>
      <c r="F12" s="37">
        <v>64.599999999999994</v>
      </c>
      <c r="H12" s="35">
        <v>76.2</v>
      </c>
      <c r="I12" s="36">
        <v>73.8</v>
      </c>
      <c r="J12" s="36">
        <v>71.5</v>
      </c>
      <c r="K12" s="37">
        <v>68.7</v>
      </c>
      <c r="S12" t="s">
        <v>15</v>
      </c>
      <c r="T12">
        <f>IFERROR(VLOOKUP($Y$3,$V$7:$AA$14,6),0)</f>
        <v>0</v>
      </c>
      <c r="V12" s="26" t="s">
        <v>28</v>
      </c>
      <c r="W12" s="27" t="s">
        <v>29</v>
      </c>
      <c r="X12" s="28">
        <v>72</v>
      </c>
      <c r="Y12" s="28">
        <v>115</v>
      </c>
      <c r="Z12" s="28">
        <v>68.3</v>
      </c>
      <c r="AA12" s="29">
        <f>D$13</f>
        <v>0</v>
      </c>
    </row>
    <row r="13" spans="2:27" x14ac:dyDescent="0.3">
      <c r="B13" s="38" t="s">
        <v>15</v>
      </c>
      <c r="C13" s="39">
        <v>0</v>
      </c>
      <c r="D13" s="40">
        <v>0</v>
      </c>
      <c r="E13" s="40">
        <v>0</v>
      </c>
      <c r="F13" s="41">
        <v>0</v>
      </c>
      <c r="G13" s="42"/>
      <c r="H13" s="39">
        <v>0</v>
      </c>
      <c r="I13" s="40">
        <v>0</v>
      </c>
      <c r="J13" s="40">
        <v>0</v>
      </c>
      <c r="K13" s="41">
        <v>0</v>
      </c>
      <c r="V13" s="26" t="s">
        <v>30</v>
      </c>
      <c r="W13" s="27" t="s">
        <v>31</v>
      </c>
      <c r="X13" s="28">
        <v>72</v>
      </c>
      <c r="Y13" s="28">
        <v>111</v>
      </c>
      <c r="Z13" s="28">
        <v>66.400000000000006</v>
      </c>
      <c r="AA13" s="29">
        <f>E$13</f>
        <v>0</v>
      </c>
    </row>
    <row r="14" spans="2:27" ht="13.5" thickBot="1" x14ac:dyDescent="0.35">
      <c r="V14" s="43" t="s">
        <v>32</v>
      </c>
      <c r="W14" s="44" t="s">
        <v>33</v>
      </c>
      <c r="X14" s="45">
        <v>72</v>
      </c>
      <c r="Y14" s="45">
        <v>107</v>
      </c>
      <c r="Z14" s="45">
        <v>64.599999999999994</v>
      </c>
      <c r="AA14" s="46">
        <f>F$13</f>
        <v>0</v>
      </c>
    </row>
    <row r="15" spans="2:27" s="1" customFormat="1" ht="19" thickBot="1" x14ac:dyDescent="0.5">
      <c r="B15" s="47" t="s">
        <v>34</v>
      </c>
      <c r="C15" s="48">
        <v>1</v>
      </c>
      <c r="D15" s="48">
        <v>2</v>
      </c>
      <c r="E15" s="48">
        <v>3</v>
      </c>
      <c r="F15" s="48">
        <v>4</v>
      </c>
      <c r="G15" s="48">
        <v>5</v>
      </c>
      <c r="H15" s="48">
        <v>6</v>
      </c>
      <c r="I15" s="48">
        <v>7</v>
      </c>
      <c r="J15" s="48">
        <v>8</v>
      </c>
      <c r="K15" s="48">
        <v>9</v>
      </c>
      <c r="L15" s="49" t="s">
        <v>35</v>
      </c>
      <c r="V15"/>
      <c r="W15"/>
      <c r="X15"/>
      <c r="Y15"/>
      <c r="Z15"/>
      <c r="AA15"/>
    </row>
    <row r="16" spans="2:27" ht="17" customHeight="1" x14ac:dyDescent="0.45">
      <c r="B16" s="50" t="s">
        <v>1</v>
      </c>
      <c r="C16" s="51">
        <v>324</v>
      </c>
      <c r="D16" s="51">
        <v>290</v>
      </c>
      <c r="E16" s="51">
        <v>158</v>
      </c>
      <c r="F16" s="51">
        <v>438</v>
      </c>
      <c r="G16" s="51">
        <v>148</v>
      </c>
      <c r="H16" s="51">
        <v>371</v>
      </c>
      <c r="I16" s="51">
        <v>497</v>
      </c>
      <c r="J16" s="51">
        <v>201</v>
      </c>
      <c r="K16" s="51">
        <v>363</v>
      </c>
      <c r="L16" s="52">
        <f>SUM(C16:K16)</f>
        <v>2790</v>
      </c>
      <c r="V16" s="1"/>
      <c r="W16" s="1"/>
      <c r="X16" s="1"/>
      <c r="Y16" s="1"/>
      <c r="Z16" s="1"/>
      <c r="AA16" s="1"/>
    </row>
    <row r="17" spans="2:27" ht="17" customHeight="1" x14ac:dyDescent="0.3">
      <c r="B17" s="53" t="s">
        <v>3</v>
      </c>
      <c r="C17" s="54">
        <v>296</v>
      </c>
      <c r="D17" s="54">
        <v>280</v>
      </c>
      <c r="E17" s="54">
        <v>150</v>
      </c>
      <c r="F17" s="54">
        <v>394</v>
      </c>
      <c r="G17" s="54">
        <v>134</v>
      </c>
      <c r="H17" s="54">
        <v>361</v>
      </c>
      <c r="I17" s="54">
        <v>464</v>
      </c>
      <c r="J17" s="54">
        <v>175</v>
      </c>
      <c r="K17" s="54">
        <v>351</v>
      </c>
      <c r="L17" s="55">
        <f>SUM(C17:K17)</f>
        <v>2605</v>
      </c>
    </row>
    <row r="18" spans="2:27" s="59" customFormat="1" ht="17" customHeight="1" x14ac:dyDescent="0.3">
      <c r="B18" s="56" t="s">
        <v>7</v>
      </c>
      <c r="C18" s="57">
        <v>277</v>
      </c>
      <c r="D18" s="57">
        <v>268</v>
      </c>
      <c r="E18" s="57">
        <v>126</v>
      </c>
      <c r="F18" s="57">
        <v>387</v>
      </c>
      <c r="G18" s="57">
        <v>114</v>
      </c>
      <c r="H18" s="57">
        <v>336</v>
      </c>
      <c r="I18" s="57">
        <v>431</v>
      </c>
      <c r="J18" s="57">
        <v>152</v>
      </c>
      <c r="K18" s="57">
        <v>340</v>
      </c>
      <c r="L18" s="58">
        <f>SUM(C18:K18)</f>
        <v>2431</v>
      </c>
      <c r="M18"/>
      <c r="V18"/>
      <c r="W18"/>
      <c r="X18"/>
      <c r="Y18"/>
      <c r="Z18"/>
      <c r="AA18"/>
    </row>
    <row r="19" spans="2:27" ht="17" customHeight="1" x14ac:dyDescent="0.3">
      <c r="B19" s="60" t="s">
        <v>11</v>
      </c>
      <c r="C19" s="61">
        <v>269</v>
      </c>
      <c r="D19" s="61">
        <v>260</v>
      </c>
      <c r="E19" s="61">
        <v>104</v>
      </c>
      <c r="F19" s="61">
        <v>341</v>
      </c>
      <c r="G19" s="61">
        <v>102</v>
      </c>
      <c r="H19" s="61">
        <v>307</v>
      </c>
      <c r="I19" s="61">
        <v>407</v>
      </c>
      <c r="J19" s="61">
        <v>142</v>
      </c>
      <c r="K19" s="61">
        <v>312</v>
      </c>
      <c r="L19" s="62">
        <f>SUM(C19:K19)</f>
        <v>2244</v>
      </c>
      <c r="V19" s="59"/>
      <c r="X19" s="59"/>
      <c r="Y19" s="59"/>
      <c r="Z19" s="59"/>
      <c r="AA19" s="59"/>
    </row>
    <row r="20" spans="2:27" s="67" customFormat="1" ht="27" customHeight="1" x14ac:dyDescent="0.35">
      <c r="B20" s="63" t="s">
        <v>12</v>
      </c>
      <c r="C20" s="64">
        <v>4</v>
      </c>
      <c r="D20" s="64">
        <v>4</v>
      </c>
      <c r="E20" s="64">
        <v>3</v>
      </c>
      <c r="F20" s="64">
        <v>5</v>
      </c>
      <c r="G20" s="64">
        <v>3</v>
      </c>
      <c r="H20" s="64">
        <v>4</v>
      </c>
      <c r="I20" s="64">
        <v>5</v>
      </c>
      <c r="J20" s="64">
        <v>3</v>
      </c>
      <c r="K20" s="64">
        <v>4</v>
      </c>
      <c r="L20" s="65">
        <f>SUM(C20:K20)</f>
        <v>35</v>
      </c>
      <c r="M20" s="66"/>
      <c r="V20"/>
      <c r="W20" s="59"/>
      <c r="X20"/>
      <c r="Y20"/>
      <c r="Z20"/>
      <c r="AA20"/>
    </row>
    <row r="21" spans="2:27" s="66" customFormat="1" ht="17" customHeight="1" x14ac:dyDescent="0.35">
      <c r="B21" s="68" t="s">
        <v>36</v>
      </c>
      <c r="C21" s="69">
        <v>7</v>
      </c>
      <c r="D21" s="69">
        <v>3</v>
      </c>
      <c r="E21" s="69">
        <v>17</v>
      </c>
      <c r="F21" s="69">
        <v>15</v>
      </c>
      <c r="G21" s="69">
        <v>13</v>
      </c>
      <c r="H21" s="69">
        <v>5</v>
      </c>
      <c r="I21" s="69">
        <v>1</v>
      </c>
      <c r="J21" s="69">
        <v>11</v>
      </c>
      <c r="K21" s="69">
        <v>9</v>
      </c>
      <c r="L21" s="70"/>
      <c r="M21"/>
      <c r="V21" s="67"/>
      <c r="W21" s="67"/>
      <c r="X21" s="67"/>
      <c r="Y21" s="67"/>
      <c r="Z21" s="67"/>
      <c r="AA21" s="67"/>
    </row>
    <row r="22" spans="2:27" ht="17" customHeight="1" x14ac:dyDescent="0.3">
      <c r="B22" s="71" t="s">
        <v>37</v>
      </c>
      <c r="C22" s="72">
        <f t="shared" ref="C22:K22" si="0">IF(C21&gt;$L$5,0,1)</f>
        <v>0</v>
      </c>
      <c r="D22" s="72">
        <f t="shared" si="0"/>
        <v>0</v>
      </c>
      <c r="E22" s="72">
        <f t="shared" si="0"/>
        <v>0</v>
      </c>
      <c r="F22" s="72">
        <f t="shared" si="0"/>
        <v>0</v>
      </c>
      <c r="G22" s="72">
        <f t="shared" si="0"/>
        <v>0</v>
      </c>
      <c r="H22" s="72">
        <f t="shared" si="0"/>
        <v>0</v>
      </c>
      <c r="I22" s="72">
        <f t="shared" si="0"/>
        <v>0</v>
      </c>
      <c r="J22" s="72">
        <f t="shared" si="0"/>
        <v>0</v>
      </c>
      <c r="K22" s="72">
        <f t="shared" si="0"/>
        <v>0</v>
      </c>
      <c r="L22" s="73">
        <f>SUM(C22:K22)</f>
        <v>0</v>
      </c>
      <c r="V22" s="66"/>
      <c r="X22" s="66"/>
      <c r="Y22" s="66"/>
      <c r="Z22" s="66"/>
      <c r="AA22" s="66"/>
    </row>
    <row r="23" spans="2:27" s="1" customFormat="1" ht="27" customHeight="1" x14ac:dyDescent="0.45">
      <c r="B23" s="74" t="s">
        <v>38</v>
      </c>
      <c r="C23" s="75"/>
      <c r="D23" s="75"/>
      <c r="E23" s="75"/>
      <c r="F23" s="75"/>
      <c r="G23" s="75"/>
      <c r="H23" s="75"/>
      <c r="I23" s="75"/>
      <c r="J23" s="75"/>
      <c r="K23" s="75"/>
      <c r="L23" s="76">
        <f>SUM(C23:K23)</f>
        <v>0</v>
      </c>
      <c r="M23" s="77"/>
      <c r="V23"/>
      <c r="W23" s="66"/>
      <c r="X23"/>
      <c r="Y23"/>
      <c r="Z23"/>
      <c r="AA23"/>
    </row>
    <row r="24" spans="2:27" ht="18.5" x14ac:dyDescent="0.45">
      <c r="B24" s="78" t="s">
        <v>39</v>
      </c>
      <c r="C24" s="79">
        <f>+MIN(C20+C22+2,C23)</f>
        <v>6</v>
      </c>
      <c r="D24" s="79">
        <f t="shared" ref="D24:K24" si="1">+MIN(D20+D22+2,D23)</f>
        <v>6</v>
      </c>
      <c r="E24" s="79">
        <f t="shared" si="1"/>
        <v>5</v>
      </c>
      <c r="F24" s="79">
        <f t="shared" si="1"/>
        <v>7</v>
      </c>
      <c r="G24" s="79">
        <f t="shared" si="1"/>
        <v>5</v>
      </c>
      <c r="H24" s="79">
        <f t="shared" si="1"/>
        <v>6</v>
      </c>
      <c r="I24" s="79">
        <f t="shared" si="1"/>
        <v>7</v>
      </c>
      <c r="J24" s="79">
        <f t="shared" si="1"/>
        <v>5</v>
      </c>
      <c r="K24" s="80">
        <f t="shared" si="1"/>
        <v>6</v>
      </c>
      <c r="L24" s="81">
        <f>SUM(C24:K24)</f>
        <v>53</v>
      </c>
      <c r="V24" s="1"/>
      <c r="W24" s="1"/>
      <c r="X24" s="1"/>
      <c r="Y24" s="1"/>
      <c r="Z24" s="1"/>
      <c r="AA24" s="1"/>
    </row>
    <row r="25" spans="2:27" ht="13.5" thickBot="1" x14ac:dyDescent="0.35">
      <c r="B25" s="78"/>
      <c r="C25" s="82"/>
      <c r="D25" s="82"/>
      <c r="E25" s="82"/>
      <c r="F25" s="82"/>
      <c r="G25" s="82"/>
      <c r="H25" s="82"/>
      <c r="I25" s="82"/>
      <c r="J25" s="82"/>
      <c r="K25" s="82"/>
      <c r="L25" s="81"/>
    </row>
    <row r="26" spans="2:27" s="1" customFormat="1" ht="19" thickBot="1" x14ac:dyDescent="0.5">
      <c r="B26" s="47" t="s">
        <v>34</v>
      </c>
      <c r="C26" s="48">
        <v>10</v>
      </c>
      <c r="D26" s="48">
        <v>11</v>
      </c>
      <c r="E26" s="48">
        <v>12</v>
      </c>
      <c r="F26" s="48">
        <v>13</v>
      </c>
      <c r="G26" s="48">
        <v>14</v>
      </c>
      <c r="H26" s="48">
        <v>15</v>
      </c>
      <c r="I26" s="48">
        <v>16</v>
      </c>
      <c r="J26" s="48">
        <v>17</v>
      </c>
      <c r="K26" s="48">
        <v>18</v>
      </c>
      <c r="L26" s="49" t="s">
        <v>40</v>
      </c>
      <c r="M26" s="83" t="s">
        <v>41</v>
      </c>
      <c r="V26"/>
      <c r="W26"/>
      <c r="X26"/>
      <c r="Y26"/>
      <c r="Z26"/>
      <c r="AA26"/>
    </row>
    <row r="27" spans="2:27" ht="17" customHeight="1" x14ac:dyDescent="0.45">
      <c r="B27" s="50" t="s">
        <v>1</v>
      </c>
      <c r="C27" s="51">
        <v>224</v>
      </c>
      <c r="D27" s="51">
        <v>185</v>
      </c>
      <c r="E27" s="51">
        <v>439</v>
      </c>
      <c r="F27" s="51">
        <v>298</v>
      </c>
      <c r="G27" s="51">
        <v>436</v>
      </c>
      <c r="H27" s="51">
        <v>168</v>
      </c>
      <c r="I27" s="51">
        <v>369</v>
      </c>
      <c r="J27" s="51">
        <v>346</v>
      </c>
      <c r="K27" s="51">
        <v>435</v>
      </c>
      <c r="L27" s="52">
        <f>SUM(C27:K27)</f>
        <v>2900</v>
      </c>
      <c r="M27" s="84">
        <f>L27+L16</f>
        <v>5690</v>
      </c>
      <c r="V27" s="1"/>
      <c r="W27" s="1"/>
      <c r="X27" s="1"/>
      <c r="Y27" s="1"/>
      <c r="Z27" s="1"/>
      <c r="AA27" s="1"/>
    </row>
    <row r="28" spans="2:27" ht="17" customHeight="1" x14ac:dyDescent="0.3">
      <c r="B28" s="53" t="s">
        <v>3</v>
      </c>
      <c r="C28" s="54">
        <v>214</v>
      </c>
      <c r="D28" s="54">
        <v>175</v>
      </c>
      <c r="E28" s="54">
        <v>406</v>
      </c>
      <c r="F28" s="54">
        <v>290</v>
      </c>
      <c r="G28" s="54">
        <v>402</v>
      </c>
      <c r="H28" s="54">
        <v>148</v>
      </c>
      <c r="I28" s="54">
        <v>324</v>
      </c>
      <c r="J28" s="54">
        <v>317</v>
      </c>
      <c r="K28" s="54">
        <v>403</v>
      </c>
      <c r="L28" s="55">
        <f>SUM(C28:K28)</f>
        <v>2679</v>
      </c>
      <c r="M28" s="85">
        <f>L28+L17</f>
        <v>5284</v>
      </c>
    </row>
    <row r="29" spans="2:27" s="59" customFormat="1" ht="17" customHeight="1" x14ac:dyDescent="0.3">
      <c r="B29" s="56" t="s">
        <v>7</v>
      </c>
      <c r="C29" s="57">
        <v>194</v>
      </c>
      <c r="D29" s="57">
        <v>143</v>
      </c>
      <c r="E29" s="57">
        <v>377</v>
      </c>
      <c r="F29" s="57">
        <v>267</v>
      </c>
      <c r="G29" s="57">
        <v>373</v>
      </c>
      <c r="H29" s="57">
        <v>140</v>
      </c>
      <c r="I29" s="57">
        <v>317</v>
      </c>
      <c r="J29" s="57">
        <v>306</v>
      </c>
      <c r="K29" s="57">
        <v>357</v>
      </c>
      <c r="L29" s="58">
        <f>SUM(C29:K29)</f>
        <v>2474</v>
      </c>
      <c r="M29" s="86">
        <f>L29+L18</f>
        <v>4905</v>
      </c>
      <c r="V29"/>
      <c r="W29"/>
      <c r="X29"/>
      <c r="Y29"/>
      <c r="Z29"/>
      <c r="AA29"/>
    </row>
    <row r="30" spans="2:27" ht="17" customHeight="1" x14ac:dyDescent="0.3">
      <c r="B30" s="60" t="s">
        <v>11</v>
      </c>
      <c r="C30" s="61">
        <v>186</v>
      </c>
      <c r="D30" s="61">
        <v>138</v>
      </c>
      <c r="E30" s="61">
        <v>370</v>
      </c>
      <c r="F30" s="61">
        <v>244</v>
      </c>
      <c r="G30" s="61">
        <v>323</v>
      </c>
      <c r="H30" s="61">
        <v>114</v>
      </c>
      <c r="I30" s="61">
        <v>280</v>
      </c>
      <c r="J30" s="61">
        <v>269</v>
      </c>
      <c r="K30" s="61">
        <v>350</v>
      </c>
      <c r="L30" s="62">
        <f>SUM(C30:K30)</f>
        <v>2274</v>
      </c>
      <c r="M30" s="87">
        <f>L30+L19</f>
        <v>4518</v>
      </c>
      <c r="V30" s="59"/>
      <c r="X30" s="59"/>
      <c r="Y30" s="59"/>
      <c r="Z30" s="59"/>
      <c r="AA30" s="59"/>
    </row>
    <row r="31" spans="2:27" s="67" customFormat="1" ht="27" customHeight="1" x14ac:dyDescent="0.35">
      <c r="B31" s="63" t="s">
        <v>12</v>
      </c>
      <c r="C31" s="64">
        <v>4</v>
      </c>
      <c r="D31" s="64">
        <v>3</v>
      </c>
      <c r="E31" s="64">
        <v>5</v>
      </c>
      <c r="F31" s="64">
        <v>4</v>
      </c>
      <c r="G31" s="64">
        <v>5</v>
      </c>
      <c r="H31" s="64">
        <v>3</v>
      </c>
      <c r="I31" s="64">
        <v>4</v>
      </c>
      <c r="J31" s="64">
        <v>4</v>
      </c>
      <c r="K31" s="64">
        <v>5</v>
      </c>
      <c r="L31" s="65">
        <f>SUM(C31:K31)</f>
        <v>37</v>
      </c>
      <c r="M31" s="88">
        <f>L31+L20</f>
        <v>72</v>
      </c>
      <c r="V31"/>
      <c r="W31" s="59"/>
      <c r="X31"/>
      <c r="Y31"/>
      <c r="Z31"/>
      <c r="AA31"/>
    </row>
    <row r="32" spans="2:27" s="66" customFormat="1" ht="17" customHeight="1" x14ac:dyDescent="0.35">
      <c r="B32" s="68" t="s">
        <v>36</v>
      </c>
      <c r="C32" s="69">
        <v>8</v>
      </c>
      <c r="D32" s="69">
        <v>4</v>
      </c>
      <c r="E32" s="69">
        <v>18</v>
      </c>
      <c r="F32" s="69">
        <v>16</v>
      </c>
      <c r="G32" s="69">
        <v>14</v>
      </c>
      <c r="H32" s="69">
        <v>6</v>
      </c>
      <c r="I32" s="69">
        <v>2</v>
      </c>
      <c r="J32" s="69">
        <v>12</v>
      </c>
      <c r="K32" s="69">
        <v>10</v>
      </c>
      <c r="L32" s="70"/>
      <c r="M32" s="89"/>
      <c r="V32" s="67"/>
      <c r="W32" s="67"/>
      <c r="X32" s="67"/>
      <c r="Y32" s="67"/>
      <c r="Z32" s="67"/>
      <c r="AA32" s="67"/>
    </row>
    <row r="33" spans="2:27" ht="17" customHeight="1" x14ac:dyDescent="0.3">
      <c r="B33" s="71" t="s">
        <v>37</v>
      </c>
      <c r="C33" s="72">
        <f t="shared" ref="C33:K33" si="2">IF(C32&gt;$L$5,0,1)</f>
        <v>0</v>
      </c>
      <c r="D33" s="72">
        <f t="shared" si="2"/>
        <v>0</v>
      </c>
      <c r="E33" s="72">
        <f t="shared" si="2"/>
        <v>0</v>
      </c>
      <c r="F33" s="72">
        <f t="shared" si="2"/>
        <v>0</v>
      </c>
      <c r="G33" s="72">
        <f t="shared" si="2"/>
        <v>0</v>
      </c>
      <c r="H33" s="72">
        <f t="shared" si="2"/>
        <v>0</v>
      </c>
      <c r="I33" s="72">
        <f t="shared" si="2"/>
        <v>0</v>
      </c>
      <c r="J33" s="72">
        <f t="shared" si="2"/>
        <v>0</v>
      </c>
      <c r="K33" s="72">
        <f t="shared" si="2"/>
        <v>0</v>
      </c>
      <c r="L33" s="73">
        <f>SUM(C33:K33)</f>
        <v>0</v>
      </c>
      <c r="M33" s="90">
        <f>L33+L22</f>
        <v>0</v>
      </c>
      <c r="V33" s="66"/>
      <c r="X33" s="66"/>
      <c r="Y33" s="66"/>
      <c r="Z33" s="66"/>
      <c r="AA33" s="66"/>
    </row>
    <row r="34" spans="2:27" s="1" customFormat="1" ht="27" customHeight="1" x14ac:dyDescent="0.45">
      <c r="B34" s="74" t="s">
        <v>38</v>
      </c>
      <c r="C34" s="75"/>
      <c r="D34" s="75"/>
      <c r="E34" s="75"/>
      <c r="F34" s="75"/>
      <c r="G34" s="75"/>
      <c r="H34" s="75"/>
      <c r="I34" s="75"/>
      <c r="J34" s="75"/>
      <c r="K34" s="75"/>
      <c r="L34" s="76">
        <f>SUM(C34:K34)</f>
        <v>0</v>
      </c>
      <c r="M34" s="91">
        <f>L34+L23</f>
        <v>0</v>
      </c>
      <c r="V34"/>
      <c r="W34" s="66"/>
      <c r="X34"/>
      <c r="Y34"/>
      <c r="Z34"/>
      <c r="AA34"/>
    </row>
    <row r="35" spans="2:27" ht="19" thickBot="1" x14ac:dyDescent="0.5">
      <c r="B35" s="78" t="s">
        <v>39</v>
      </c>
      <c r="C35" s="79">
        <f t="shared" ref="C35:K35" si="3">+MIN(C31+C33+2,C34)</f>
        <v>6</v>
      </c>
      <c r="D35" s="79">
        <f t="shared" si="3"/>
        <v>5</v>
      </c>
      <c r="E35" s="79">
        <f t="shared" si="3"/>
        <v>7</v>
      </c>
      <c r="F35" s="79">
        <f t="shared" si="3"/>
        <v>6</v>
      </c>
      <c r="G35" s="79">
        <f t="shared" si="3"/>
        <v>7</v>
      </c>
      <c r="H35" s="79">
        <f t="shared" si="3"/>
        <v>5</v>
      </c>
      <c r="I35" s="79">
        <f t="shared" si="3"/>
        <v>6</v>
      </c>
      <c r="J35" s="79">
        <f t="shared" si="3"/>
        <v>6</v>
      </c>
      <c r="K35" s="80">
        <f t="shared" si="3"/>
        <v>7</v>
      </c>
      <c r="L35" s="81">
        <f>SUM(C35:K35)</f>
        <v>55</v>
      </c>
      <c r="M35" s="92">
        <f>L35+L24</f>
        <v>108</v>
      </c>
      <c r="V35" s="1"/>
      <c r="W35" s="1"/>
      <c r="X35" s="1"/>
      <c r="Y35" s="1"/>
      <c r="Z35" s="1"/>
      <c r="AA35" s="1"/>
    </row>
    <row r="36" spans="2:27" ht="13.5" thickBot="1" x14ac:dyDescent="0.35"/>
    <row r="37" spans="2:27" ht="19" thickBot="1" x14ac:dyDescent="0.5">
      <c r="B37" s="93" t="s">
        <v>42</v>
      </c>
      <c r="J37" s="94"/>
      <c r="K37" s="95"/>
      <c r="L37" s="96" t="s">
        <v>43</v>
      </c>
      <c r="M37" s="97">
        <f>IFERROR((113/$T$10)*(M35-$T$11-$T$12),0)</f>
        <v>0</v>
      </c>
    </row>
    <row r="39" spans="2:27" x14ac:dyDescent="0.3">
      <c r="B39" s="93" t="s">
        <v>44</v>
      </c>
      <c r="J39" s="98">
        <f>M37-C5</f>
        <v>0</v>
      </c>
    </row>
  </sheetData>
  <sheetProtection algorithmName="SHA-512" hashValue="ZD+3XvOePrGTZukyL9XnrPS5rCS+m9b4AtIjOvNl1oamHFd91bSC9WZIxmGqoBp7x8hNK1WqrKlUU91gdDLvdg==" saltValue="aSkOcbwwdme73ENdYO1BNw==" spinCount="100000" sheet="1" objects="1" scenarios="1"/>
  <conditionalFormatting sqref="C23:K23">
    <cfRule type="cellIs" dxfId="7" priority="12" operator="lessThan">
      <formula>C$20</formula>
    </cfRule>
  </conditionalFormatting>
  <conditionalFormatting sqref="C23:K23">
    <cfRule type="cellIs" dxfId="6" priority="9" operator="greaterThan">
      <formula>C$20+1</formula>
    </cfRule>
    <cfRule type="cellIs" dxfId="5" priority="10" operator="equal">
      <formula>C$20+1</formula>
    </cfRule>
    <cfRule type="cellIs" dxfId="4" priority="11" operator="equal">
      <formula>C$20</formula>
    </cfRule>
  </conditionalFormatting>
  <conditionalFormatting sqref="C34:K34">
    <cfRule type="cellIs" dxfId="3" priority="4" operator="lessThan">
      <formula>C$31</formula>
    </cfRule>
  </conditionalFormatting>
  <conditionalFormatting sqref="C34:K34">
    <cfRule type="cellIs" dxfId="2" priority="1" operator="greaterThan">
      <formula>C$31+1</formula>
    </cfRule>
    <cfRule type="cellIs" dxfId="1" priority="2" operator="equal">
      <formula>C$31+1</formula>
    </cfRule>
    <cfRule type="cellIs" dxfId="0" priority="3" operator="equal">
      <formula>C$31</formula>
    </cfRule>
  </conditionalFormatting>
  <dataValidations count="2">
    <dataValidation type="list" allowBlank="1" showInputMessage="1" showErrorMessage="1" sqref="C4" xr:uid="{8734B614-F014-472E-AF1F-036EEFE2C898}">
      <formula1>$W$2:$W$4</formula1>
    </dataValidation>
    <dataValidation type="list" allowBlank="1" showInputMessage="1" showErrorMessage="1" sqref="L4" xr:uid="{EACAFBFB-A18B-41DE-82DC-4536ED742641}">
      <formula1>$V$1:$V$5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&amp;L&amp;F-&amp;A&amp;RPkA-2020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Carte score</vt:lpstr>
      <vt:lpstr>'Carte score'!Zone_d_impression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ALLANO Patrick</dc:creator>
  <cp:lastModifiedBy>ALLANO Patrick</cp:lastModifiedBy>
  <cp:lastPrinted>2020-10-17T13:47:15Z</cp:lastPrinted>
  <dcterms:created xsi:type="dcterms:W3CDTF">2020-10-17T13:42:52Z</dcterms:created>
  <dcterms:modified xsi:type="dcterms:W3CDTF">2020-10-17T13:58:23Z</dcterms:modified>
</cp:coreProperties>
</file>